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CN5816应用电路设计步骤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<sst xmlns="http://schemas.openxmlformats.org/spreadsheetml/2006/main" count="78" uniqueCount="63">
  <si>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D</t>
  </si>
  <si>
    <t>nF</t>
  </si>
  <si>
    <t>wp1</t>
  </si>
  <si>
    <t>wc</t>
  </si>
  <si>
    <t>Dmax</t>
  </si>
  <si>
    <t>Dmin</t>
  </si>
  <si>
    <t>△L</t>
  </si>
  <si>
    <t>欧姆</t>
  </si>
  <si>
    <t>Rout</t>
  </si>
  <si>
    <t>Vin=Vin（max）=Vin（min）</t>
  </si>
  <si>
    <t>三、计算最大电感电流</t>
  </si>
  <si>
    <t>四、计算电感</t>
  </si>
  <si>
    <t>k欧姆</t>
  </si>
  <si>
    <t>六、选择整流二极管</t>
  </si>
  <si>
    <t>七、选择NMOS管</t>
  </si>
  <si>
    <t>八、选择输出电容</t>
  </si>
  <si>
    <t>九、选择输入电容</t>
  </si>
  <si>
    <t>十、计算频率补偿网络</t>
  </si>
  <si>
    <t>V</t>
  </si>
  <si>
    <t>若使用直流电源</t>
  </si>
  <si>
    <t>A</t>
  </si>
  <si>
    <t>K欧姆</t>
  </si>
  <si>
    <t>R1</t>
  </si>
  <si>
    <t>欧姆/2W</t>
  </si>
  <si>
    <t>取整</t>
  </si>
  <si>
    <t>取整</t>
  </si>
  <si>
    <t>取整大于</t>
  </si>
  <si>
    <t>输入设计指标</t>
  </si>
  <si>
    <t>参考技术规格书</t>
  </si>
  <si>
    <t>参考技术规格书</t>
  </si>
  <si>
    <t>参考技术规格书</t>
  </si>
  <si>
    <t>Cout</t>
  </si>
  <si>
    <t>uF</t>
  </si>
  <si>
    <t>最大输入电压典型值Vin</t>
  </si>
  <si>
    <t>最大输入电压Vin（max）</t>
  </si>
  <si>
    <t>最小输入电压Vin（min）</t>
  </si>
  <si>
    <t>Vin=Vin（max）=Vin（min）</t>
  </si>
  <si>
    <t>CN5816应用电路设计步骤</t>
  </si>
  <si>
    <t>一、设置LED电流</t>
  </si>
  <si>
    <t>Rcs</t>
  </si>
  <si>
    <t>二、设置过压保护电压</t>
  </si>
  <si>
    <t>注：Rcs电阻要满足功率要求</t>
  </si>
  <si>
    <t>LED串导通压降（VF）</t>
  </si>
  <si>
    <t>LED串驱动电流ILED</t>
  </si>
  <si>
    <t>计算占空比</t>
  </si>
  <si>
    <t>升降压和降压</t>
  </si>
  <si>
    <t>升压</t>
  </si>
  <si>
    <r>
      <t>D</t>
    </r>
    <r>
      <rPr>
        <sz val="12"/>
        <rFont val="宋体"/>
        <family val="0"/>
      </rPr>
      <t>min</t>
    </r>
  </si>
  <si>
    <t>L》</t>
  </si>
  <si>
    <t>uH</t>
  </si>
  <si>
    <t>五、选择电流检测电阻Rsw</t>
  </si>
  <si>
    <t>Rsw《</t>
  </si>
  <si>
    <t>升降压、降压</t>
  </si>
  <si>
    <t>欧姆/2W</t>
  </si>
  <si>
    <t>wz2-升</t>
  </si>
  <si>
    <t>wz2-升降</t>
  </si>
  <si>
    <t>R3降</t>
  </si>
  <si>
    <t>C3降</t>
  </si>
  <si>
    <t>R3升</t>
  </si>
  <si>
    <t>C3升</t>
  </si>
  <si>
    <t>注：在升降压和降压电路中，Rsw值应该小于这两个电阻值，在升压电路中，Rsw应该小于这两个电阻值</t>
  </si>
  <si>
    <t>Ilpeak</t>
  </si>
  <si>
    <t>nF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</si>
</sst>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  <numFmt numFmtId="179" formatCode="0_ "/>
  </numFmts>
  <fonts count="5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b/>
      <sz val="12"/>
      <name val="宋体"/>
      <family val="0"/>
    </font>
    <font>
      <sz val="36"/>
      <name val="华文仿宋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10" fillId="0" borderId="0" xfId="40" applyFont="1" applyAlignment="1" applyProtection="1" quotePrefix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4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78" fontId="4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178" fontId="4" fillId="33" borderId="18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4" fillId="0" borderId="16" xfId="0" applyFont="1" applyBorder="1" applyAlignment="1">
      <alignment vertical="center" wrapText="1"/>
    </xf>
    <xf numFmtId="0" fontId="13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179" fontId="4" fillId="33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left" vertical="top" wrapText="1"/>
    </xf>
    <xf numFmtId="178" fontId="4" fillId="0" borderId="0" xfId="0" applyNumberFormat="1" applyFont="1" applyBorder="1" applyAlignment="1">
      <alignment horizontal="left" vertical="top" wrapText="1"/>
    </xf>
    <xf numFmtId="178" fontId="4" fillId="0" borderId="16" xfId="0" applyNumberFormat="1" applyFont="1" applyBorder="1" applyAlignment="1">
      <alignment horizontal="left" vertical="top" wrapText="1"/>
    </xf>
    <xf numFmtId="178" fontId="4" fillId="0" borderId="20" xfId="0" applyNumberFormat="1" applyFont="1" applyBorder="1" applyAlignment="1">
      <alignment horizontal="left" vertical="top" wrapText="1"/>
    </xf>
    <xf numFmtId="178" fontId="4" fillId="0" borderId="18" xfId="0" applyNumberFormat="1" applyFont="1" applyBorder="1" applyAlignment="1">
      <alignment horizontal="left" vertical="top" wrapText="1"/>
    </xf>
    <xf numFmtId="178" fontId="4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638175</xdr:colOff>
      <xdr:row>5</xdr:row>
      <xdr:rowOff>38100</xdr:rowOff>
    </xdr:from>
    <xdr:to>
      <xdr:col>30</xdr:col>
      <xdr:colOff>38100</xdr:colOff>
      <xdr:row>24</xdr:row>
      <xdr:rowOff>228600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2152650"/>
          <a:ext cx="11058525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7</xdr:row>
      <xdr:rowOff>295275</xdr:rowOff>
    </xdr:from>
    <xdr:to>
      <xdr:col>17</xdr:col>
      <xdr:colOff>276225</xdr:colOff>
      <xdr:row>11</xdr:row>
      <xdr:rowOff>190500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401800" y="3076575"/>
          <a:ext cx="12477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47uF-100uF</a:t>
          </a:r>
        </a:p>
      </xdr:txBody>
    </xdr:sp>
    <xdr:clientData/>
  </xdr:twoCellAnchor>
  <xdr:twoCellAnchor>
    <xdr:from>
      <xdr:col>23</xdr:col>
      <xdr:colOff>257175</xdr:colOff>
      <xdr:row>15</xdr:row>
      <xdr:rowOff>85725</xdr:rowOff>
    </xdr:from>
    <xdr:to>
      <xdr:col>24</xdr:col>
      <xdr:colOff>542925</xdr:colOff>
      <xdr:row>17</xdr:row>
      <xdr:rowOff>85725</xdr:rowOff>
    </xdr:to>
    <xdr:sp textlink="$F$20">
      <xdr:nvSpPr>
        <xdr:cNvPr id="3" name="Text Box 5"/>
        <xdr:cNvSpPr txBox="1">
          <a:spLocks noChangeArrowheads="1"/>
        </xdr:cNvSpPr>
      </xdr:nvSpPr>
      <xdr:spPr>
        <a:xfrm>
          <a:off x="19745325" y="4867275"/>
          <a:ext cx="971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fld id="{7d61140f-3d39-46f0-97e4-03a5aa659765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0.061 </a:t>
          </a:fld>
        </a:p>
      </xdr:txBody>
    </xdr:sp>
    <xdr:clientData/>
  </xdr:twoCellAnchor>
  <xdr:twoCellAnchor>
    <xdr:from>
      <xdr:col>24</xdr:col>
      <xdr:colOff>190500</xdr:colOff>
      <xdr:row>15</xdr:row>
      <xdr:rowOff>104775</xdr:rowOff>
    </xdr:from>
    <xdr:to>
      <xdr:col>25</xdr:col>
      <xdr:colOff>276225</xdr:colOff>
      <xdr:row>16</xdr:row>
      <xdr:rowOff>180975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0364450" y="4886325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twoCellAnchor>
  <xdr:oneCellAnchor>
    <xdr:from>
      <xdr:col>20</xdr:col>
      <xdr:colOff>228600</xdr:colOff>
      <xdr:row>21</xdr:row>
      <xdr:rowOff>95250</xdr:rowOff>
    </xdr:from>
    <xdr:ext cx="847725" cy="285750"/>
    <xdr:sp>
      <xdr:nvSpPr>
        <xdr:cNvPr id="5" name="Text Box 7"/>
        <xdr:cNvSpPr txBox="1">
          <a:spLocks noChangeArrowheads="1"/>
        </xdr:cNvSpPr>
      </xdr:nvSpPr>
      <xdr:spPr>
        <a:xfrm>
          <a:off x="17659350" y="6877050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100k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oneCellAnchor>
  <xdr:oneCellAnchor>
    <xdr:from>
      <xdr:col>23</xdr:col>
      <xdr:colOff>19050</xdr:colOff>
      <xdr:row>20</xdr:row>
      <xdr:rowOff>285750</xdr:rowOff>
    </xdr:from>
    <xdr:ext cx="742950" cy="285750"/>
    <xdr:sp textlink="$F$7">
      <xdr:nvSpPr>
        <xdr:cNvPr id="6" name="Text Box 8"/>
        <xdr:cNvSpPr txBox="1">
          <a:spLocks noChangeArrowheads="1"/>
        </xdr:cNvSpPr>
      </xdr:nvSpPr>
      <xdr:spPr>
        <a:xfrm>
          <a:off x="19507200" y="6734175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a4b8b90d-4736-4f2b-96dc-0fd08feec8dd}" type="TxLink"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757.37 </a:t>
          </a:fld>
        </a:p>
      </xdr:txBody>
    </xdr:sp>
    <xdr:clientData/>
  </xdr:oneCellAnchor>
  <xdr:twoCellAnchor>
    <xdr:from>
      <xdr:col>24</xdr:col>
      <xdr:colOff>219075</xdr:colOff>
      <xdr:row>20</xdr:row>
      <xdr:rowOff>295275</xdr:rowOff>
    </xdr:from>
    <xdr:to>
      <xdr:col>25</xdr:col>
      <xdr:colOff>304800</xdr:colOff>
      <xdr:row>22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0393025" y="6743700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k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twoCellAnchor>
  <xdr:oneCellAnchor>
    <xdr:from>
      <xdr:col>25</xdr:col>
      <xdr:colOff>381000</xdr:colOff>
      <xdr:row>11</xdr:row>
      <xdr:rowOff>95250</xdr:rowOff>
    </xdr:from>
    <xdr:ext cx="428625" cy="285750"/>
    <xdr:sp>
      <xdr:nvSpPr>
        <xdr:cNvPr id="8" name="Text Box 10"/>
        <xdr:cNvSpPr txBox="1">
          <a:spLocks noChangeArrowheads="1"/>
        </xdr:cNvSpPr>
      </xdr:nvSpPr>
      <xdr:spPr>
        <a:xfrm>
          <a:off x="21240750" y="35433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20uF</a:t>
          </a:r>
        </a:p>
      </xdr:txBody>
    </xdr:sp>
    <xdr:clientData/>
  </xdr:oneCellAnchor>
  <xdr:oneCellAnchor>
    <xdr:from>
      <xdr:col>21</xdr:col>
      <xdr:colOff>647700</xdr:colOff>
      <xdr:row>4</xdr:row>
      <xdr:rowOff>95250</xdr:rowOff>
    </xdr:from>
    <xdr:ext cx="714375" cy="314325"/>
    <xdr:sp textlink="$F$18">
      <xdr:nvSpPr>
        <xdr:cNvPr id="9" name="Text Box 11"/>
        <xdr:cNvSpPr txBox="1">
          <a:spLocks noChangeArrowheads="1"/>
        </xdr:cNvSpPr>
      </xdr:nvSpPr>
      <xdr:spPr>
        <a:xfrm>
          <a:off x="18764250" y="1876425"/>
          <a:ext cx="714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8c9f95de-cf6c-47d7-bc46-eb30f94f9235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39.71 </a:t>
          </a:fld>
        </a:p>
      </xdr:txBody>
    </xdr:sp>
    <xdr:clientData/>
  </xdr:oneCellAnchor>
  <xdr:twoCellAnchor>
    <xdr:from>
      <xdr:col>22</xdr:col>
      <xdr:colOff>676275</xdr:colOff>
      <xdr:row>4</xdr:row>
      <xdr:rowOff>104775</xdr:rowOff>
    </xdr:from>
    <xdr:to>
      <xdr:col>24</xdr:col>
      <xdr:colOff>76200</xdr:colOff>
      <xdr:row>5</xdr:row>
      <xdr:rowOff>180975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9478625" y="1885950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uH</a:t>
          </a:r>
        </a:p>
      </xdr:txBody>
    </xdr:sp>
    <xdr:clientData/>
  </xdr:twoCellAnchor>
  <xdr:twoCellAnchor>
    <xdr:from>
      <xdr:col>14</xdr:col>
      <xdr:colOff>209550</xdr:colOff>
      <xdr:row>15</xdr:row>
      <xdr:rowOff>209550</xdr:rowOff>
    </xdr:from>
    <xdr:to>
      <xdr:col>15</xdr:col>
      <xdr:colOff>495300</xdr:colOff>
      <xdr:row>17</xdr:row>
      <xdr:rowOff>209550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3525500" y="4991100"/>
          <a:ext cx="971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</a:t>
          </a:r>
        </a:p>
      </xdr:txBody>
    </xdr:sp>
    <xdr:clientData/>
  </xdr:twoCellAnchor>
  <xdr:twoCellAnchor>
    <xdr:from>
      <xdr:col>14</xdr:col>
      <xdr:colOff>485775</xdr:colOff>
      <xdr:row>15</xdr:row>
      <xdr:rowOff>209550</xdr:rowOff>
    </xdr:from>
    <xdr:to>
      <xdr:col>15</xdr:col>
      <xdr:colOff>571500</xdr:colOff>
      <xdr:row>16</xdr:row>
      <xdr:rowOff>285750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3801725" y="4991100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uF</a:t>
          </a:r>
        </a:p>
      </xdr:txBody>
    </xdr:sp>
    <xdr:clientData/>
  </xdr:twoCellAnchor>
  <xdr:twoCellAnchor>
    <xdr:from>
      <xdr:col>13</xdr:col>
      <xdr:colOff>352425</xdr:colOff>
      <xdr:row>21</xdr:row>
      <xdr:rowOff>228600</xdr:rowOff>
    </xdr:from>
    <xdr:to>
      <xdr:col>14</xdr:col>
      <xdr:colOff>638175</xdr:colOff>
      <xdr:row>23</xdr:row>
      <xdr:rowOff>19050</xdr:rowOff>
    </xdr:to>
    <xdr:sp textlink="$J$24">
      <xdr:nvSpPr>
        <xdr:cNvPr id="13" name="Text Box 18"/>
        <xdr:cNvSpPr txBox="1">
          <a:spLocks noChangeArrowheads="1"/>
        </xdr:cNvSpPr>
      </xdr:nvSpPr>
      <xdr:spPr>
        <a:xfrm>
          <a:off x="12982575" y="7010400"/>
          <a:ext cx="971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fld id="{f8d65a7d-67c5-41a7-9308-f4cc97ce151c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35.96 </a:t>
          </a:fld>
        </a:p>
      </xdr:txBody>
    </xdr:sp>
    <xdr:clientData/>
  </xdr:twoCellAnchor>
  <xdr:twoCellAnchor>
    <xdr:from>
      <xdr:col>14</xdr:col>
      <xdr:colOff>333375</xdr:colOff>
      <xdr:row>21</xdr:row>
      <xdr:rowOff>238125</xdr:rowOff>
    </xdr:from>
    <xdr:to>
      <xdr:col>15</xdr:col>
      <xdr:colOff>419100</xdr:colOff>
      <xdr:row>22</xdr:row>
      <xdr:rowOff>257175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13649325" y="7019925"/>
          <a:ext cx="771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nF</a:t>
          </a:r>
        </a:p>
      </xdr:txBody>
    </xdr:sp>
    <xdr:clientData/>
  </xdr:twoCellAnchor>
  <xdr:oneCellAnchor>
    <xdr:from>
      <xdr:col>13</xdr:col>
      <xdr:colOff>171450</xdr:colOff>
      <xdr:row>20</xdr:row>
      <xdr:rowOff>38100</xdr:rowOff>
    </xdr:from>
    <xdr:ext cx="600075" cy="314325"/>
    <xdr:sp textlink="$J$23">
      <xdr:nvSpPr>
        <xdr:cNvPr id="15" name="Text Box 20"/>
        <xdr:cNvSpPr txBox="1">
          <a:spLocks noChangeArrowheads="1"/>
        </xdr:cNvSpPr>
      </xdr:nvSpPr>
      <xdr:spPr>
        <a:xfrm>
          <a:off x="12801600" y="6486525"/>
          <a:ext cx="600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e2fe7a23-79dc-4125-9226-d693a4e40eff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0.76 </a:t>
          </a:fld>
        </a:p>
      </xdr:txBody>
    </xdr:sp>
    <xdr:clientData/>
  </xdr:oneCellAnchor>
  <xdr:twoCellAnchor>
    <xdr:from>
      <xdr:col>14</xdr:col>
      <xdr:colOff>142875</xdr:colOff>
      <xdr:row>20</xdr:row>
      <xdr:rowOff>66675</xdr:rowOff>
    </xdr:from>
    <xdr:to>
      <xdr:col>15</xdr:col>
      <xdr:colOff>228600</xdr:colOff>
      <xdr:row>21</xdr:row>
      <xdr:rowOff>104775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3458825" y="6515100"/>
          <a:ext cx="771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k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twoCellAnchor>
  <xdr:twoCellAnchor>
    <xdr:from>
      <xdr:col>26</xdr:col>
      <xdr:colOff>209550</xdr:colOff>
      <xdr:row>16</xdr:row>
      <xdr:rowOff>28575</xdr:rowOff>
    </xdr:from>
    <xdr:to>
      <xdr:col>27</xdr:col>
      <xdr:colOff>495300</xdr:colOff>
      <xdr:row>18</xdr:row>
      <xdr:rowOff>28575</xdr:rowOff>
    </xdr:to>
    <xdr:sp textlink="$F$3">
      <xdr:nvSpPr>
        <xdr:cNvPr id="17" name="Text Box 5"/>
        <xdr:cNvSpPr txBox="1">
          <a:spLocks noChangeArrowheads="1"/>
        </xdr:cNvSpPr>
      </xdr:nvSpPr>
      <xdr:spPr>
        <a:xfrm>
          <a:off x="21755100" y="5143500"/>
          <a:ext cx="971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fld id="{89e0f521-2709-4426-a16d-c8701b0bf5ef}" type="TxLink"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0.036 </a:t>
          </a:fld>
        </a:p>
      </xdr:txBody>
    </xdr:sp>
    <xdr:clientData/>
  </xdr:twoCellAnchor>
  <xdr:twoCellAnchor>
    <xdr:from>
      <xdr:col>26</xdr:col>
      <xdr:colOff>638175</xdr:colOff>
      <xdr:row>16</xdr:row>
      <xdr:rowOff>38100</xdr:rowOff>
    </xdr:from>
    <xdr:to>
      <xdr:col>28</xdr:col>
      <xdr:colOff>38100</xdr:colOff>
      <xdr:row>17</xdr:row>
      <xdr:rowOff>114300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22183725" y="5153025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50" zoomScaleNormal="50" zoomScalePageLayoutView="0" workbookViewId="0" topLeftCell="A1">
      <selection activeCell="F3" sqref="F3:F4"/>
    </sheetView>
  </sheetViews>
  <sheetFormatPr defaultColWidth="9.00390625" defaultRowHeight="14.25"/>
  <cols>
    <col min="1" max="1" width="29.25390625" style="0" customWidth="1"/>
    <col min="2" max="2" width="15.625" style="0" bestFit="1" customWidth="1"/>
    <col min="4" max="4" width="13.25390625" style="0" customWidth="1"/>
    <col min="5" max="5" width="14.375" style="0" customWidth="1"/>
    <col min="6" max="6" width="15.75390625" style="0" customWidth="1"/>
    <col min="8" max="8" width="15.625" style="0" customWidth="1"/>
    <col min="10" max="10" width="15.75390625" style="0" customWidth="1"/>
    <col min="12" max="12" width="7.625" style="0" customWidth="1"/>
    <col min="13" max="13" width="2.50390625" style="0" customWidth="1"/>
  </cols>
  <sheetData>
    <row r="1" spans="1:17" ht="61.5" customHeight="1" thickBo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Q1" s="24"/>
    </row>
    <row r="2" spans="1:18" ht="26.25" customHeight="1">
      <c r="A2" s="57" t="s">
        <v>27</v>
      </c>
      <c r="B2" s="58"/>
      <c r="C2" s="59"/>
      <c r="E2" s="25" t="s">
        <v>38</v>
      </c>
      <c r="F2" s="26"/>
      <c r="G2" s="27"/>
      <c r="H2" s="29"/>
      <c r="I2" s="25" t="s">
        <v>13</v>
      </c>
      <c r="J2" s="28"/>
      <c r="K2" s="27"/>
      <c r="L2" s="27"/>
      <c r="M2" s="29"/>
      <c r="R2" s="8"/>
    </row>
    <row r="3" spans="1:13" ht="26.25" customHeight="1">
      <c r="A3" s="60"/>
      <c r="B3" s="61"/>
      <c r="C3" s="62"/>
      <c r="E3" s="64" t="s">
        <v>39</v>
      </c>
      <c r="F3" s="94">
        <f>0.12/B5</f>
        <v>0.03636363636363636</v>
      </c>
      <c r="G3" s="65" t="s">
        <v>7</v>
      </c>
      <c r="H3" s="30"/>
      <c r="I3" s="74" t="s">
        <v>30</v>
      </c>
      <c r="J3" s="75"/>
      <c r="K3" s="3"/>
      <c r="L3" s="3"/>
      <c r="M3" s="30"/>
    </row>
    <row r="4" spans="1:13" ht="26.25" customHeight="1" thickBot="1">
      <c r="A4" s="13" t="s">
        <v>42</v>
      </c>
      <c r="B4" s="6">
        <v>9</v>
      </c>
      <c r="C4" s="7" t="s">
        <v>18</v>
      </c>
      <c r="E4" s="64"/>
      <c r="F4" s="94"/>
      <c r="G4" s="65"/>
      <c r="H4" s="30"/>
      <c r="I4" s="76"/>
      <c r="J4" s="77"/>
      <c r="K4" s="77"/>
      <c r="L4" s="77"/>
      <c r="M4" s="78"/>
    </row>
    <row r="5" spans="1:13" ht="26.25" customHeight="1" thickBot="1">
      <c r="A5" s="13" t="s">
        <v>43</v>
      </c>
      <c r="B5" s="6">
        <v>3.3</v>
      </c>
      <c r="C5" s="7" t="s">
        <v>20</v>
      </c>
      <c r="E5" s="67" t="s">
        <v>41</v>
      </c>
      <c r="F5" s="68"/>
      <c r="G5" s="68"/>
      <c r="H5" s="69"/>
      <c r="I5" s="25" t="s">
        <v>14</v>
      </c>
      <c r="J5" s="26"/>
      <c r="K5" s="27"/>
      <c r="L5" s="27"/>
      <c r="M5" s="29"/>
    </row>
    <row r="6" spans="1:13" ht="26.25" customHeight="1">
      <c r="A6" s="13"/>
      <c r="B6" s="12"/>
      <c r="C6" s="7"/>
      <c r="E6" s="25" t="s">
        <v>40</v>
      </c>
      <c r="F6" s="26"/>
      <c r="G6" s="27"/>
      <c r="H6" s="29"/>
      <c r="I6" s="41" t="s">
        <v>29</v>
      </c>
      <c r="J6" s="16"/>
      <c r="K6" s="3"/>
      <c r="L6" s="3"/>
      <c r="M6" s="30"/>
    </row>
    <row r="7" spans="1:14" ht="26.25" customHeight="1" thickBot="1">
      <c r="A7" s="13" t="s">
        <v>33</v>
      </c>
      <c r="B7" s="6">
        <v>18</v>
      </c>
      <c r="C7" s="7" t="s">
        <v>18</v>
      </c>
      <c r="E7" s="70" t="s">
        <v>22</v>
      </c>
      <c r="F7" s="71">
        <f>100*(((B4+2)/1.283)-1)</f>
        <v>757.3655494933749</v>
      </c>
      <c r="G7" s="63" t="s">
        <v>21</v>
      </c>
      <c r="H7" s="39"/>
      <c r="I7" s="48"/>
      <c r="J7" s="49"/>
      <c r="K7" s="49"/>
      <c r="L7" s="49"/>
      <c r="M7" s="50"/>
      <c r="N7" s="14"/>
    </row>
    <row r="8" spans="1:13" ht="26.25" customHeight="1">
      <c r="A8" s="13" t="s">
        <v>34</v>
      </c>
      <c r="B8" s="6">
        <v>24</v>
      </c>
      <c r="C8" s="7" t="s">
        <v>18</v>
      </c>
      <c r="E8" s="70"/>
      <c r="F8" s="71"/>
      <c r="G8" s="63"/>
      <c r="H8" s="39"/>
      <c r="I8" s="25" t="s">
        <v>15</v>
      </c>
      <c r="J8" s="27"/>
      <c r="K8" s="27"/>
      <c r="L8" s="27"/>
      <c r="M8" s="29"/>
    </row>
    <row r="9" spans="1:13" ht="26.25" customHeight="1">
      <c r="A9" s="13" t="s">
        <v>35</v>
      </c>
      <c r="B9" s="6">
        <v>12</v>
      </c>
      <c r="C9" s="7" t="s">
        <v>18</v>
      </c>
      <c r="E9" s="32"/>
      <c r="F9" s="3"/>
      <c r="G9" s="3"/>
      <c r="H9" s="30"/>
      <c r="I9" s="42" t="s">
        <v>31</v>
      </c>
      <c r="J9" s="18">
        <v>20</v>
      </c>
      <c r="K9" s="17" t="s">
        <v>32</v>
      </c>
      <c r="L9" s="3"/>
      <c r="M9" s="30"/>
    </row>
    <row r="10" spans="1:13" ht="26.25" customHeight="1" hidden="1" thickBot="1">
      <c r="A10" s="72" t="s">
        <v>19</v>
      </c>
      <c r="B10" s="73"/>
      <c r="C10" s="7"/>
      <c r="E10" s="33" t="s">
        <v>4</v>
      </c>
      <c r="F10" s="3">
        <f>1-(B9/(B4+0.35))</f>
        <v>-0.28342245989304815</v>
      </c>
      <c r="G10" s="3"/>
      <c r="H10" s="30"/>
      <c r="I10" s="33"/>
      <c r="J10" s="3"/>
      <c r="K10" s="3"/>
      <c r="L10" s="3"/>
      <c r="M10" s="30"/>
    </row>
    <row r="11" spans="1:13" ht="26.25" customHeight="1" hidden="1" thickBot="1">
      <c r="A11" s="13" t="s">
        <v>9</v>
      </c>
      <c r="B11" s="12"/>
      <c r="C11" s="7"/>
      <c r="E11" s="33" t="s">
        <v>5</v>
      </c>
      <c r="F11" s="3">
        <f>1-(B8/(B4+0.35))</f>
        <v>-1.5668449197860963</v>
      </c>
      <c r="G11" s="3"/>
      <c r="H11" s="30"/>
      <c r="I11" s="33"/>
      <c r="J11" s="3"/>
      <c r="K11" s="3"/>
      <c r="L11" s="3"/>
      <c r="M11" s="30"/>
    </row>
    <row r="12" spans="1:13" ht="26.25" customHeight="1" thickBot="1">
      <c r="A12" s="54" t="s">
        <v>19</v>
      </c>
      <c r="B12" s="55"/>
      <c r="C12" s="56"/>
      <c r="E12" s="48"/>
      <c r="F12" s="49"/>
      <c r="G12" s="49"/>
      <c r="H12" s="50"/>
      <c r="I12" s="48"/>
      <c r="J12" s="49"/>
      <c r="K12" s="49"/>
      <c r="L12" s="49"/>
      <c r="M12" s="50"/>
    </row>
    <row r="13" spans="1:13" ht="26.25" customHeight="1" thickBot="1">
      <c r="A13" s="51" t="s">
        <v>36</v>
      </c>
      <c r="B13" s="52"/>
      <c r="C13" s="53"/>
      <c r="E13" s="25" t="s">
        <v>10</v>
      </c>
      <c r="F13" s="26"/>
      <c r="G13" s="27"/>
      <c r="H13" s="29"/>
      <c r="I13" s="25" t="s">
        <v>16</v>
      </c>
      <c r="J13" s="27"/>
      <c r="K13" s="27"/>
      <c r="L13" s="27"/>
      <c r="M13" s="29"/>
    </row>
    <row r="14" spans="1:13" ht="26.25" customHeight="1">
      <c r="A14" s="9"/>
      <c r="B14" s="10"/>
      <c r="E14" s="42" t="s">
        <v>61</v>
      </c>
      <c r="F14" s="17">
        <f>1.8*(B4/B7)*B5</f>
        <v>2.9699999999999998</v>
      </c>
      <c r="G14" s="17" t="s">
        <v>20</v>
      </c>
      <c r="H14" s="30"/>
      <c r="I14" s="79" t="s">
        <v>28</v>
      </c>
      <c r="J14" s="80"/>
      <c r="K14" s="80"/>
      <c r="L14" s="3"/>
      <c r="M14" s="30"/>
    </row>
    <row r="15" spans="1:13" ht="26.25" customHeight="1" thickBot="1">
      <c r="A15" s="9"/>
      <c r="B15" s="10"/>
      <c r="E15" s="34"/>
      <c r="F15" s="19"/>
      <c r="G15" s="19"/>
      <c r="H15" s="40"/>
      <c r="I15" s="79"/>
      <c r="J15" s="80"/>
      <c r="K15" s="80"/>
      <c r="L15" s="3"/>
      <c r="M15" s="30"/>
    </row>
    <row r="16" spans="1:13" ht="26.25" customHeight="1" thickBot="1">
      <c r="A16" s="9"/>
      <c r="B16" s="11"/>
      <c r="E16" s="25" t="s">
        <v>11</v>
      </c>
      <c r="F16" s="26"/>
      <c r="G16" s="27"/>
      <c r="H16" s="29"/>
      <c r="I16" s="49"/>
      <c r="J16" s="49"/>
      <c r="K16" s="49"/>
      <c r="L16" s="49"/>
      <c r="M16" s="50"/>
    </row>
    <row r="17" spans="1:13" ht="26.25" customHeight="1">
      <c r="A17" s="9"/>
      <c r="B17" s="11"/>
      <c r="E17" s="33" t="s">
        <v>6</v>
      </c>
      <c r="F17" s="4">
        <f>0.3*(B4/B7)*B5</f>
        <v>0.49499999999999994</v>
      </c>
      <c r="G17" s="3"/>
      <c r="H17" s="30"/>
      <c r="I17" s="15" t="s">
        <v>17</v>
      </c>
      <c r="J17" s="3"/>
      <c r="K17" s="3"/>
      <c r="L17" s="3"/>
      <c r="M17" s="30"/>
    </row>
    <row r="18" spans="1:13" ht="26.25" customHeight="1" thickBot="1">
      <c r="A18" s="9"/>
      <c r="B18" s="11"/>
      <c r="E18" s="43" t="s">
        <v>48</v>
      </c>
      <c r="F18" s="35">
        <f>((B8*G29)/(330000*F17))*1000000</f>
        <v>39.709130618221536</v>
      </c>
      <c r="G18" s="44" t="s">
        <v>49</v>
      </c>
      <c r="H18" s="36" t="s">
        <v>26</v>
      </c>
      <c r="I18" s="3" t="s">
        <v>8</v>
      </c>
      <c r="J18" s="3">
        <f>B4/B5</f>
        <v>2.7272727272727275</v>
      </c>
      <c r="K18" s="3" t="s">
        <v>7</v>
      </c>
      <c r="L18" s="3"/>
      <c r="M18" s="30"/>
    </row>
    <row r="19" spans="5:13" ht="26.25" customHeight="1" thickBot="1">
      <c r="E19" s="81" t="s">
        <v>50</v>
      </c>
      <c r="F19" s="82"/>
      <c r="G19" s="82"/>
      <c r="H19" s="83"/>
      <c r="I19" s="3" t="s">
        <v>2</v>
      </c>
      <c r="J19" s="3">
        <f>2*B5/(B4*0.00002)</f>
        <v>36666.666666666664</v>
      </c>
      <c r="K19" s="3"/>
      <c r="L19" s="3"/>
      <c r="M19" s="30"/>
    </row>
    <row r="20" spans="4:13" ht="26.25" customHeight="1">
      <c r="D20" s="84" t="s">
        <v>52</v>
      </c>
      <c r="E20" s="31" t="s">
        <v>51</v>
      </c>
      <c r="F20" s="21">
        <f>B7/(10*B4*B5)</f>
        <v>0.06060606060606061</v>
      </c>
      <c r="G20" s="15" t="s">
        <v>23</v>
      </c>
      <c r="H20" s="30"/>
      <c r="I20" s="3" t="s">
        <v>54</v>
      </c>
      <c r="J20" s="3">
        <f>(B4*(1-F30)*(1-F30))/(B5*F18*0.000001)</f>
        <v>257286.68054110295</v>
      </c>
      <c r="K20" s="3"/>
      <c r="L20" s="3"/>
      <c r="M20" s="30"/>
    </row>
    <row r="21" spans="4:13" ht="26.25" customHeight="1" thickBot="1">
      <c r="D21" s="85"/>
      <c r="E21" s="31" t="s">
        <v>51</v>
      </c>
      <c r="F21" s="20">
        <f>(2*4.49*0.01*F18)/(B4+0.3)</f>
        <v>0.3834279494103542</v>
      </c>
      <c r="G21" s="15" t="s">
        <v>23</v>
      </c>
      <c r="H21" s="30"/>
      <c r="I21" s="3" t="s">
        <v>55</v>
      </c>
      <c r="J21" s="3">
        <f>(B4*(1-F29)*(1-F29))/(F18*B5*0.000001)</f>
        <v>30861.36109769352</v>
      </c>
      <c r="K21" s="5"/>
      <c r="L21" s="5"/>
      <c r="M21" s="30"/>
    </row>
    <row r="22" spans="4:13" ht="26.25" customHeight="1">
      <c r="D22" s="84" t="s">
        <v>46</v>
      </c>
      <c r="E22" s="31" t="s">
        <v>51</v>
      </c>
      <c r="F22" s="21">
        <f>B7/(10*B4*B5)</f>
        <v>0.06060606060606061</v>
      </c>
      <c r="G22" s="92" t="s">
        <v>53</v>
      </c>
      <c r="H22" s="93"/>
      <c r="I22" s="3" t="s">
        <v>3</v>
      </c>
      <c r="J22" s="3">
        <f>0.35*J21</f>
        <v>10801.47638419273</v>
      </c>
      <c r="K22" s="5"/>
      <c r="L22" s="5"/>
      <c r="M22" s="30"/>
    </row>
    <row r="23" spans="4:13" ht="26.25" customHeight="1" thickBot="1">
      <c r="D23" s="85"/>
      <c r="E23" s="31" t="s">
        <v>51</v>
      </c>
      <c r="F23" s="20">
        <f>(2*4.49*0.01*F18)/(B4+0.3-B9)</f>
        <v>-1.3206962701912204</v>
      </c>
      <c r="G23" s="92" t="s">
        <v>53</v>
      </c>
      <c r="H23" s="93"/>
      <c r="I23" s="22" t="s">
        <v>56</v>
      </c>
      <c r="J23" s="23">
        <f>((3333*J22)/(J22+J19))*0.001</f>
        <v>0.7584312019524552</v>
      </c>
      <c r="K23" s="22" t="s">
        <v>12</v>
      </c>
      <c r="L23" s="5" t="s">
        <v>24</v>
      </c>
      <c r="M23" s="30"/>
    </row>
    <row r="24" spans="5:13" ht="26.25" customHeight="1">
      <c r="E24" s="86" t="s">
        <v>60</v>
      </c>
      <c r="F24" s="87"/>
      <c r="G24" s="87"/>
      <c r="H24" s="88"/>
      <c r="I24" s="22" t="s">
        <v>57</v>
      </c>
      <c r="J24" s="23">
        <f>(1/(J23*1000*J19))*1000000000</f>
        <v>35.95939513368934</v>
      </c>
      <c r="K24" s="22" t="s">
        <v>1</v>
      </c>
      <c r="L24" s="5" t="s">
        <v>25</v>
      </c>
      <c r="M24" s="30"/>
    </row>
    <row r="25" spans="4:13" ht="26.25" customHeight="1">
      <c r="D25" s="45"/>
      <c r="E25" s="86"/>
      <c r="F25" s="87"/>
      <c r="G25" s="87"/>
      <c r="H25" s="88"/>
      <c r="I25" s="22" t="s">
        <v>58</v>
      </c>
      <c r="J25" s="23">
        <f>333*SQRT(((J22/J19)*(J22/J19))+1)*(J22/(J22+J19))*0.001</f>
        <v>0.0789943589920139</v>
      </c>
      <c r="K25" s="22" t="s">
        <v>12</v>
      </c>
      <c r="L25" s="5" t="s">
        <v>25</v>
      </c>
      <c r="M25" s="30"/>
    </row>
    <row r="26" spans="5:13" ht="19.5" customHeight="1" thickBot="1">
      <c r="E26" s="89"/>
      <c r="F26" s="90"/>
      <c r="G26" s="90"/>
      <c r="H26" s="91"/>
      <c r="I26" s="37" t="s">
        <v>59</v>
      </c>
      <c r="J26" s="46">
        <f>(1/(J25*1000*J19))*1000000000</f>
        <v>345.24904842236225</v>
      </c>
      <c r="K26" s="47" t="s">
        <v>62</v>
      </c>
      <c r="L26" s="38"/>
      <c r="M26" s="36"/>
    </row>
    <row r="27" spans="5:8" ht="19.5" customHeight="1">
      <c r="E27" s="1"/>
      <c r="F27" s="1"/>
      <c r="G27" s="1"/>
      <c r="H27" s="1"/>
    </row>
    <row r="28" spans="5:8" ht="19.5" customHeight="1">
      <c r="E28" s="1" t="s">
        <v>44</v>
      </c>
      <c r="F28" s="1" t="s">
        <v>0</v>
      </c>
      <c r="G28" s="1" t="s">
        <v>47</v>
      </c>
      <c r="H28" s="1" t="s">
        <v>4</v>
      </c>
    </row>
    <row r="29" spans="5:8" ht="19.5" customHeight="1">
      <c r="E29" s="1" t="s">
        <v>45</v>
      </c>
      <c r="F29" s="1">
        <f>B4/(B4+0.3+B7)</f>
        <v>0.32967032967032966</v>
      </c>
      <c r="G29" s="1">
        <f>B4/(B4+0.3+B8)</f>
        <v>0.2702702702702703</v>
      </c>
      <c r="H29" s="1">
        <f>B4/(B4+0.3+B9)</f>
        <v>0.4225352112676056</v>
      </c>
    </row>
    <row r="30" spans="5:8" ht="19.5" customHeight="1">
      <c r="E30" s="1" t="s">
        <v>46</v>
      </c>
      <c r="F30" s="1">
        <f>1-(B7/(B4+0.3))</f>
        <v>-0.9354838709677418</v>
      </c>
      <c r="G30" s="1">
        <f>1-(B8/(B4+0.3))</f>
        <v>-1.5806451612903225</v>
      </c>
      <c r="H30" s="1">
        <f>1-(B9/(B4+0.3))</f>
        <v>-0.29032258064516125</v>
      </c>
    </row>
    <row r="31" spans="5:8" ht="19.5" customHeight="1">
      <c r="E31" s="1"/>
      <c r="F31" s="1"/>
      <c r="G31" s="1"/>
      <c r="H31" s="1"/>
    </row>
    <row r="32" spans="5:8" ht="19.5" customHeight="1">
      <c r="E32" s="1"/>
      <c r="F32" s="1"/>
      <c r="G32" s="1"/>
      <c r="H32" s="1"/>
    </row>
    <row r="33" spans="5:8" ht="19.5" customHeight="1">
      <c r="E33" s="1"/>
      <c r="F33" s="1"/>
      <c r="G33" s="1"/>
      <c r="H33" s="1"/>
    </row>
    <row r="34" spans="5:8" ht="19.5" customHeight="1">
      <c r="E34" s="1"/>
      <c r="F34" s="1"/>
      <c r="G34" s="1"/>
      <c r="H34" s="1"/>
    </row>
    <row r="35" spans="5:8" ht="19.5" customHeight="1">
      <c r="E35" s="1"/>
      <c r="F35" s="1"/>
      <c r="G35" s="1"/>
      <c r="H35" s="1"/>
    </row>
    <row r="36" spans="5:8" ht="19.5" customHeight="1">
      <c r="E36" s="1"/>
      <c r="F36" s="1"/>
      <c r="G36" s="1"/>
      <c r="H36" s="1"/>
    </row>
    <row r="37" spans="5:8" ht="19.5" customHeight="1">
      <c r="E37" s="1"/>
      <c r="F37" s="1"/>
      <c r="G37" s="1"/>
      <c r="H37" s="1"/>
    </row>
    <row r="38" spans="5:8" ht="19.5" customHeight="1">
      <c r="E38" s="1"/>
      <c r="F38" s="1"/>
      <c r="G38" s="1"/>
      <c r="H38" s="1"/>
    </row>
    <row r="39" spans="5:8" ht="19.5" customHeight="1">
      <c r="E39" s="1"/>
      <c r="F39" s="1"/>
      <c r="G39" s="1"/>
      <c r="H39" s="1"/>
    </row>
    <row r="40" spans="5:8" ht="19.5" customHeight="1">
      <c r="E40" s="1"/>
      <c r="F40" s="1"/>
      <c r="G40" s="1"/>
      <c r="H40" s="1"/>
    </row>
    <row r="41" spans="5:8" ht="19.5" customHeight="1">
      <c r="E41" s="1"/>
      <c r="F41" s="1"/>
      <c r="G41" s="1"/>
      <c r="H41" s="1"/>
    </row>
    <row r="42" spans="5:8" ht="19.5" customHeight="1">
      <c r="E42" s="1"/>
      <c r="F42" s="1"/>
      <c r="G42" s="1"/>
      <c r="H42" s="1"/>
    </row>
    <row r="43" spans="5:8" ht="19.5" customHeight="1">
      <c r="E43" s="1"/>
      <c r="F43" s="1"/>
      <c r="G43" s="1"/>
      <c r="H43" s="1"/>
    </row>
    <row r="44" spans="5:8" ht="19.5" customHeight="1">
      <c r="E44" s="1"/>
      <c r="F44" s="1"/>
      <c r="G44" s="1"/>
      <c r="H44" s="1"/>
    </row>
    <row r="45" spans="5:8" ht="19.5" customHeight="1">
      <c r="E45" s="1"/>
      <c r="F45" s="1"/>
      <c r="G45" s="1"/>
      <c r="H45" s="1"/>
    </row>
    <row r="46" spans="5:8" ht="19.5" customHeight="1">
      <c r="E46" s="1"/>
      <c r="F46" s="1"/>
      <c r="G46" s="1"/>
      <c r="H46" s="1"/>
    </row>
    <row r="47" spans="5:8" ht="19.5" customHeight="1">
      <c r="E47" s="1"/>
      <c r="F47" s="1"/>
      <c r="G47" s="1"/>
      <c r="H47" s="1"/>
    </row>
    <row r="48" spans="3:8" ht="19.5" customHeight="1">
      <c r="C48" s="1"/>
      <c r="D48" s="1"/>
      <c r="E48" s="1"/>
      <c r="F48" s="1"/>
      <c r="G48" s="1"/>
      <c r="H48" s="1"/>
    </row>
    <row r="49" spans="3:8" ht="19.5" customHeight="1">
      <c r="C49" s="1"/>
      <c r="D49" s="1"/>
      <c r="E49" s="1"/>
      <c r="F49" s="1"/>
      <c r="G49" s="1"/>
      <c r="H49" s="1"/>
    </row>
    <row r="50" spans="3:8" ht="19.5" customHeight="1">
      <c r="C50" s="1"/>
      <c r="D50" s="1"/>
      <c r="E50" s="1"/>
      <c r="F50" s="1"/>
      <c r="G50" s="1"/>
      <c r="H50" s="1"/>
    </row>
    <row r="51" spans="1:8" ht="19.5" customHeight="1">
      <c r="A51" s="1"/>
      <c r="B51" s="2"/>
      <c r="C51" s="1"/>
      <c r="D51" s="1"/>
      <c r="E51" s="1"/>
      <c r="F51" s="1"/>
      <c r="G51" s="1"/>
      <c r="H51" s="1"/>
    </row>
    <row r="52" spans="1:8" ht="18" customHeight="1">
      <c r="A52" s="1"/>
      <c r="B52" s="2"/>
      <c r="C52" s="1"/>
      <c r="D52" s="1"/>
      <c r="E52" s="1"/>
      <c r="F52" s="1"/>
      <c r="G52" s="1"/>
      <c r="H52" s="1"/>
    </row>
    <row r="53" spans="1:8" ht="15.75" customHeight="1">
      <c r="A53" s="1"/>
      <c r="B53" s="2"/>
      <c r="C53" s="1"/>
      <c r="D53" s="1"/>
      <c r="E53" s="1"/>
      <c r="F53" s="1"/>
      <c r="G53" s="1"/>
      <c r="H53" s="1"/>
    </row>
  </sheetData>
  <sheetProtection/>
  <mergeCells count="25">
    <mergeCell ref="E19:H19"/>
    <mergeCell ref="D20:D21"/>
    <mergeCell ref="D22:D23"/>
    <mergeCell ref="E24:H26"/>
    <mergeCell ref="G22:H22"/>
    <mergeCell ref="G23:H23"/>
    <mergeCell ref="I16:M16"/>
    <mergeCell ref="A1:M1"/>
    <mergeCell ref="E5:H5"/>
    <mergeCell ref="E12:H12"/>
    <mergeCell ref="E7:E8"/>
    <mergeCell ref="F7:F8"/>
    <mergeCell ref="A10:B10"/>
    <mergeCell ref="I3:J3"/>
    <mergeCell ref="I4:M4"/>
    <mergeCell ref="I14:K15"/>
    <mergeCell ref="I12:M12"/>
    <mergeCell ref="I7:M7"/>
    <mergeCell ref="A13:C13"/>
    <mergeCell ref="A12:C12"/>
    <mergeCell ref="A2:C3"/>
    <mergeCell ref="G7:G8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2018-12-15T03:54:31Z</dcterms:modified>
  <cp:category/>
  <cp:version/>
  <cp:contentType/>
  <cp:contentStatus/>
</cp:coreProperties>
</file>