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CN5815应用电路设计步骤" sheetId="1" r:id="rId1"/>
  </sheets>
  <definedNames/>
  <calcPr fullCalcOnLoad="1"/>
</workbook>
</file>

<file path=xl/sharedStrings.xml><?xml version="1.0" encoding="utf-8"?>
<sst xmlns="http://schemas.openxmlformats.org/spreadsheetml/2006/main" count="80" uniqueCount="71">
  <si>
    <t>D</t>
  </si>
  <si>
    <t>R3</t>
  </si>
  <si>
    <t>C1</t>
  </si>
  <si>
    <t>C2</t>
  </si>
  <si>
    <t>nF</t>
  </si>
  <si>
    <t>wp1</t>
  </si>
  <si>
    <t>wz1</t>
  </si>
  <si>
    <t>wz2</t>
  </si>
  <si>
    <t>wc</t>
  </si>
  <si>
    <t>Dmax</t>
  </si>
  <si>
    <t>Dmin</t>
  </si>
  <si>
    <t>△L</t>
  </si>
  <si>
    <t>欧姆</t>
  </si>
  <si>
    <t>Rout</t>
  </si>
  <si>
    <t>pF</t>
  </si>
  <si>
    <t>Vin=Vin（max）=Vin（min）</t>
  </si>
  <si>
    <t>L》</t>
  </si>
  <si>
    <t>uH</t>
  </si>
  <si>
    <t>二、估算占空比</t>
  </si>
  <si>
    <t>三、计算最大电感电流</t>
  </si>
  <si>
    <t>四、计算电感</t>
  </si>
  <si>
    <t>k欧姆</t>
  </si>
  <si>
    <t>六、选择整流二极管</t>
  </si>
  <si>
    <t>七、选择NMOS管</t>
  </si>
  <si>
    <t>八、选择输出电容</t>
  </si>
  <si>
    <t>九、选择输入电容</t>
  </si>
  <si>
    <t>十、计算频率补偿网络</t>
  </si>
  <si>
    <t>V</t>
  </si>
  <si>
    <t>若使用直流电源</t>
  </si>
  <si>
    <t>A</t>
  </si>
  <si>
    <t>R2</t>
  </si>
  <si>
    <t>K欧姆</t>
  </si>
  <si>
    <t>R1</t>
  </si>
  <si>
    <t>欧姆/2W</t>
  </si>
  <si>
    <t>取整</t>
  </si>
  <si>
    <t>取整</t>
  </si>
  <si>
    <t>取整大于</t>
  </si>
  <si>
    <t>输入设计指标</t>
  </si>
  <si>
    <t>最大纹波电压</t>
  </si>
  <si>
    <t>mV</t>
  </si>
  <si>
    <t>或者按照相同比例, 选择其它电阻值</t>
  </si>
  <si>
    <t>假设二极管正向导通压降0.35V</t>
  </si>
  <si>
    <r>
      <t>D</t>
    </r>
    <r>
      <rPr>
        <sz val="12"/>
        <rFont val="宋体"/>
        <family val="0"/>
      </rPr>
      <t>1</t>
    </r>
  </si>
  <si>
    <t>Ilpeak</t>
  </si>
  <si>
    <t>A</t>
  </si>
  <si>
    <t>Iin</t>
  </si>
  <si>
    <t>注：RCS电阻值应同时满足上述两个条件,取最小值</t>
  </si>
  <si>
    <t>参考技术规格书</t>
  </si>
  <si>
    <t>参考技术规格书</t>
  </si>
  <si>
    <t>参考技术规格书</t>
  </si>
  <si>
    <t>Cout</t>
  </si>
  <si>
    <t>uF</t>
  </si>
  <si>
    <t>最大输入电压典型值Vin</t>
  </si>
  <si>
    <t>最大输入电压Vin（max）</t>
  </si>
  <si>
    <t>最小输入电压Vin（min）</t>
  </si>
  <si>
    <t>假设为150</t>
  </si>
  <si>
    <t>肖特基二极管</t>
  </si>
  <si>
    <t>Vin=Vin（max）=Vin（min）</t>
  </si>
  <si>
    <t>CN5815应用电路设计步骤</t>
  </si>
  <si>
    <t>十一、计算C5</t>
  </si>
  <si>
    <t>C5</t>
  </si>
  <si>
    <t>大于</t>
  </si>
  <si>
    <t>输出过压保护电压（Vout）</t>
  </si>
  <si>
    <r>
      <t>最大L</t>
    </r>
    <r>
      <rPr>
        <b/>
        <sz val="14"/>
        <rFont val="宋体"/>
        <family val="0"/>
      </rPr>
      <t>ED</t>
    </r>
    <r>
      <rPr>
        <b/>
        <sz val="14"/>
        <rFont val="宋体"/>
        <family val="0"/>
      </rPr>
      <t>电流I</t>
    </r>
    <r>
      <rPr>
        <b/>
        <sz val="14"/>
        <rFont val="宋体"/>
        <family val="0"/>
      </rPr>
      <t>led</t>
    </r>
  </si>
  <si>
    <t>一、设置过压保护电压</t>
  </si>
  <si>
    <t>六、设置LED驱动电流电阻RCS</t>
  </si>
  <si>
    <t>五、选择电流检测电阻Rsw</t>
  </si>
  <si>
    <r>
      <t>Rsw</t>
    </r>
    <r>
      <rPr>
        <b/>
        <sz val="18"/>
        <rFont val="宋体"/>
        <family val="0"/>
      </rPr>
      <t>《</t>
    </r>
  </si>
  <si>
    <t>Rsw《</t>
  </si>
  <si>
    <t>RCS</t>
  </si>
  <si>
    <t>欧姆/2W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</si>
</sst>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.00_ "/>
  </numFmts>
  <fonts count="53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36"/>
      <name val="宋体"/>
      <family val="0"/>
    </font>
    <font>
      <u val="single"/>
      <sz val="6.6"/>
      <color indexed="12"/>
      <name val="宋体"/>
      <family val="0"/>
    </font>
    <font>
      <u val="single"/>
      <sz val="6.6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sz val="16"/>
      <color indexed="10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3" borderId="0" applyNumberFormat="0" applyBorder="0" applyAlignment="0" applyProtection="0"/>
    <xf numFmtId="0" fontId="51" fillId="21" borderId="8" applyNumberFormat="0" applyAlignment="0" applyProtection="0"/>
    <xf numFmtId="0" fontId="52" fillId="24" borderId="5" applyNumberFormat="0" applyAlignment="0" applyProtection="0"/>
    <xf numFmtId="0" fontId="9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9" applyNumberFormat="0" applyFont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5" fillId="32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0" fillId="0" borderId="0" xfId="40" applyFont="1" applyAlignment="1" applyProtection="1" quotePrefix="1">
      <alignment/>
      <protection/>
    </xf>
    <xf numFmtId="176" fontId="4" fillId="33" borderId="18" xfId="0" applyNumberFormat="1" applyFont="1" applyFill="1" applyBorder="1" applyAlignment="1">
      <alignment horizontal="left" vertical="center"/>
    </xf>
    <xf numFmtId="176" fontId="4" fillId="33" borderId="21" xfId="0" applyNumberFormat="1" applyFont="1" applyFill="1" applyBorder="1" applyAlignment="1">
      <alignment horizontal="left" vertical="center"/>
    </xf>
    <xf numFmtId="177" fontId="6" fillId="33" borderId="22" xfId="0" applyNumberFormat="1" applyFont="1" applyFill="1" applyBorder="1" applyAlignment="1">
      <alignment horizontal="center"/>
    </xf>
    <xf numFmtId="178" fontId="4" fillId="33" borderId="22" xfId="0" applyNumberFormat="1" applyFont="1" applyFill="1" applyBorder="1" applyAlignment="1">
      <alignment horizontal="left" vertical="center"/>
    </xf>
    <xf numFmtId="178" fontId="4" fillId="33" borderId="22" xfId="0" applyNumberFormat="1" applyFont="1" applyFill="1" applyBorder="1" applyAlignment="1">
      <alignment horizontal="center"/>
    </xf>
    <xf numFmtId="178" fontId="4" fillId="33" borderId="18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178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0" fontId="5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 horizontal="left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190500</xdr:colOff>
      <xdr:row>2</xdr:row>
      <xdr:rowOff>209550</xdr:rowOff>
    </xdr:from>
    <xdr:to>
      <xdr:col>33</xdr:col>
      <xdr:colOff>104775</xdr:colOff>
      <xdr:row>24</xdr:row>
      <xdr:rowOff>314325</xdr:rowOff>
    </xdr:to>
    <xdr:pic>
      <xdr:nvPicPr>
        <xdr:cNvPr id="1" name="图片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58700" y="1323975"/>
          <a:ext cx="13630275" cy="677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238125</xdr:colOff>
      <xdr:row>7</xdr:row>
      <xdr:rowOff>47625</xdr:rowOff>
    </xdr:from>
    <xdr:to>
      <xdr:col>16</xdr:col>
      <xdr:colOff>114300</xdr:colOff>
      <xdr:row>8</xdr:row>
      <xdr:rowOff>276225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3192125" y="2828925"/>
          <a:ext cx="12477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47uF-100uF</a:t>
          </a:r>
        </a:p>
      </xdr:txBody>
    </xdr:sp>
    <xdr:clientData/>
  </xdr:twoCellAnchor>
  <xdr:twoCellAnchor>
    <xdr:from>
      <xdr:col>24</xdr:col>
      <xdr:colOff>457200</xdr:colOff>
      <xdr:row>19</xdr:row>
      <xdr:rowOff>9525</xdr:rowOff>
    </xdr:from>
    <xdr:to>
      <xdr:col>26</xdr:col>
      <xdr:colOff>38100</xdr:colOff>
      <xdr:row>21</xdr:row>
      <xdr:rowOff>9525</xdr:rowOff>
    </xdr:to>
    <xdr:sp textlink="$F$22">
      <xdr:nvSpPr>
        <xdr:cNvPr id="3" name="Text Box 5"/>
        <xdr:cNvSpPr txBox="1">
          <a:spLocks noChangeArrowheads="1"/>
        </xdr:cNvSpPr>
      </xdr:nvSpPr>
      <xdr:spPr>
        <a:xfrm>
          <a:off x="20269200" y="6124575"/>
          <a:ext cx="952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fld id="{70e766bd-c33f-4889-8f4c-9cf50e9eeee3}" type="TxLink">
            <a: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0.063 </a:t>
          </a:fld>
        </a:p>
      </xdr:txBody>
    </xdr:sp>
    <xdr:clientData/>
  </xdr:twoCellAnchor>
  <xdr:twoCellAnchor>
    <xdr:from>
      <xdr:col>25</xdr:col>
      <xdr:colOff>466725</xdr:colOff>
      <xdr:row>19</xdr:row>
      <xdr:rowOff>28575</xdr:rowOff>
    </xdr:from>
    <xdr:to>
      <xdr:col>26</xdr:col>
      <xdr:colOff>561975</xdr:colOff>
      <xdr:row>20</xdr:row>
      <xdr:rowOff>104775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0964525" y="6143625"/>
          <a:ext cx="7810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欧姆</a:t>
          </a:r>
        </a:p>
      </xdr:txBody>
    </xdr:sp>
    <xdr:clientData/>
  </xdr:twoCellAnchor>
  <xdr:oneCellAnchor>
    <xdr:from>
      <xdr:col>28</xdr:col>
      <xdr:colOff>495300</xdr:colOff>
      <xdr:row>19</xdr:row>
      <xdr:rowOff>28575</xdr:rowOff>
    </xdr:from>
    <xdr:ext cx="962025" cy="295275"/>
    <xdr:sp>
      <xdr:nvSpPr>
        <xdr:cNvPr id="5" name="Text Box 7"/>
        <xdr:cNvSpPr txBox="1">
          <a:spLocks noChangeArrowheads="1"/>
        </xdr:cNvSpPr>
      </xdr:nvSpPr>
      <xdr:spPr>
        <a:xfrm>
          <a:off x="23050500" y="6143625"/>
          <a:ext cx="962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100k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欧姆</a:t>
          </a:r>
        </a:p>
      </xdr:txBody>
    </xdr:sp>
    <xdr:clientData/>
  </xdr:oneCellAnchor>
  <xdr:oneCellAnchor>
    <xdr:from>
      <xdr:col>27</xdr:col>
      <xdr:colOff>295275</xdr:colOff>
      <xdr:row>13</xdr:row>
      <xdr:rowOff>276225</xdr:rowOff>
    </xdr:from>
    <xdr:ext cx="781050" cy="285750"/>
    <xdr:sp textlink="$F$4">
      <xdr:nvSpPr>
        <xdr:cNvPr id="6" name="Text Box 8"/>
        <xdr:cNvSpPr txBox="1">
          <a:spLocks noChangeArrowheads="1"/>
        </xdr:cNvSpPr>
      </xdr:nvSpPr>
      <xdr:spPr>
        <a:xfrm>
          <a:off x="22164675" y="4391025"/>
          <a:ext cx="781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b2c40361-8a63-4d4c-a886-9ab8032cde5a}" type="TxLink"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1144.8 </a:t>
          </a:fld>
        </a:p>
      </xdr:txBody>
    </xdr:sp>
    <xdr:clientData/>
  </xdr:oneCellAnchor>
  <xdr:twoCellAnchor>
    <xdr:from>
      <xdr:col>28</xdr:col>
      <xdr:colOff>342900</xdr:colOff>
      <xdr:row>13</xdr:row>
      <xdr:rowOff>276225</xdr:rowOff>
    </xdr:from>
    <xdr:to>
      <xdr:col>29</xdr:col>
      <xdr:colOff>438150</xdr:colOff>
      <xdr:row>15</xdr:row>
      <xdr:rowOff>19050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22898100" y="4391025"/>
          <a:ext cx="7810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k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欧姆</a:t>
          </a:r>
        </a:p>
      </xdr:txBody>
    </xdr:sp>
    <xdr:clientData/>
  </xdr:twoCellAnchor>
  <xdr:oneCellAnchor>
    <xdr:from>
      <xdr:col>25</xdr:col>
      <xdr:colOff>76200</xdr:colOff>
      <xdr:row>16</xdr:row>
      <xdr:rowOff>0</xdr:rowOff>
    </xdr:from>
    <xdr:ext cx="619125" cy="285750"/>
    <xdr:sp>
      <xdr:nvSpPr>
        <xdr:cNvPr id="8" name="Text Box 10"/>
        <xdr:cNvSpPr txBox="1">
          <a:spLocks noChangeArrowheads="1"/>
        </xdr:cNvSpPr>
      </xdr:nvSpPr>
      <xdr:spPr>
        <a:xfrm>
          <a:off x="20574000" y="5114925"/>
          <a:ext cx="619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100uF</a:t>
          </a:r>
        </a:p>
      </xdr:txBody>
    </xdr:sp>
    <xdr:clientData/>
  </xdr:oneCellAnchor>
  <xdr:oneCellAnchor>
    <xdr:from>
      <xdr:col>24</xdr:col>
      <xdr:colOff>161925</xdr:colOff>
      <xdr:row>7</xdr:row>
      <xdr:rowOff>28575</xdr:rowOff>
    </xdr:from>
    <xdr:ext cx="752475" cy="314325"/>
    <xdr:sp textlink="$F$19">
      <xdr:nvSpPr>
        <xdr:cNvPr id="9" name="Text Box 11"/>
        <xdr:cNvSpPr txBox="1">
          <a:spLocks noChangeArrowheads="1"/>
        </xdr:cNvSpPr>
      </xdr:nvSpPr>
      <xdr:spPr>
        <a:xfrm>
          <a:off x="19973925" y="2809875"/>
          <a:ext cx="7524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948d186d-b7f9-49c7-8441-a574a3c854a6}" type="TxLink">
            <a: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20.68 </a:t>
          </a:fld>
        </a:p>
      </xdr:txBody>
    </xdr:sp>
    <xdr:clientData/>
  </xdr:oneCellAnchor>
  <xdr:twoCellAnchor>
    <xdr:from>
      <xdr:col>25</xdr:col>
      <xdr:colOff>209550</xdr:colOff>
      <xdr:row>7</xdr:row>
      <xdr:rowOff>47625</xdr:rowOff>
    </xdr:from>
    <xdr:to>
      <xdr:col>26</xdr:col>
      <xdr:colOff>295275</xdr:colOff>
      <xdr:row>8</xdr:row>
      <xdr:rowOff>123825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20707350" y="2828925"/>
          <a:ext cx="771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uH</a:t>
          </a:r>
        </a:p>
      </xdr:txBody>
    </xdr:sp>
    <xdr:clientData/>
  </xdr:twoCellAnchor>
  <xdr:twoCellAnchor>
    <xdr:from>
      <xdr:col>14</xdr:col>
      <xdr:colOff>190500</xdr:colOff>
      <xdr:row>15</xdr:row>
      <xdr:rowOff>104775</xdr:rowOff>
    </xdr:from>
    <xdr:to>
      <xdr:col>15</xdr:col>
      <xdr:colOff>476250</xdr:colOff>
      <xdr:row>17</xdr:row>
      <xdr:rowOff>104775</xdr:rowOff>
    </xdr:to>
    <xdr:sp textlink="$J$25">
      <xdr:nvSpPr>
        <xdr:cNvPr id="11" name="Text Box 13"/>
        <xdr:cNvSpPr txBox="1">
          <a:spLocks noChangeArrowheads="1"/>
        </xdr:cNvSpPr>
      </xdr:nvSpPr>
      <xdr:spPr>
        <a:xfrm>
          <a:off x="13144500" y="4886325"/>
          <a:ext cx="9715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fld id="{eff6bd49-1fc7-4162-b2bc-63dc8eb12559}" type="TxLink">
            <a: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107.02 </a:t>
          </a:fld>
        </a:p>
      </xdr:txBody>
    </xdr:sp>
    <xdr:clientData/>
  </xdr:twoCellAnchor>
  <xdr:twoCellAnchor>
    <xdr:from>
      <xdr:col>15</xdr:col>
      <xdr:colOff>209550</xdr:colOff>
      <xdr:row>15</xdr:row>
      <xdr:rowOff>123825</xdr:rowOff>
    </xdr:from>
    <xdr:to>
      <xdr:col>16</xdr:col>
      <xdr:colOff>304800</xdr:colOff>
      <xdr:row>16</xdr:row>
      <xdr:rowOff>200025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13849350" y="4905375"/>
          <a:ext cx="7810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pF</a:t>
          </a:r>
        </a:p>
      </xdr:txBody>
    </xdr:sp>
    <xdr:clientData/>
  </xdr:twoCellAnchor>
  <xdr:twoCellAnchor>
    <xdr:from>
      <xdr:col>13</xdr:col>
      <xdr:colOff>666750</xdr:colOff>
      <xdr:row>12</xdr:row>
      <xdr:rowOff>104775</xdr:rowOff>
    </xdr:from>
    <xdr:to>
      <xdr:col>15</xdr:col>
      <xdr:colOff>247650</xdr:colOff>
      <xdr:row>13</xdr:row>
      <xdr:rowOff>219075</xdr:rowOff>
    </xdr:to>
    <xdr:sp textlink="$J$24">
      <xdr:nvSpPr>
        <xdr:cNvPr id="13" name="Text Box 18"/>
        <xdr:cNvSpPr txBox="1">
          <a:spLocks noChangeArrowheads="1"/>
        </xdr:cNvSpPr>
      </xdr:nvSpPr>
      <xdr:spPr>
        <a:xfrm>
          <a:off x="12934950" y="3886200"/>
          <a:ext cx="9525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fld id="{93d2c620-a059-41cd-b69c-d538f6fef9da}" type="TxLink">
            <a: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8.03 </a:t>
          </a:fld>
        </a:p>
      </xdr:txBody>
    </xdr:sp>
    <xdr:clientData/>
  </xdr:twoCellAnchor>
  <xdr:twoCellAnchor>
    <xdr:from>
      <xdr:col>14</xdr:col>
      <xdr:colOff>533400</xdr:colOff>
      <xdr:row>12</xdr:row>
      <xdr:rowOff>104775</xdr:rowOff>
    </xdr:from>
    <xdr:to>
      <xdr:col>15</xdr:col>
      <xdr:colOff>619125</xdr:colOff>
      <xdr:row>12</xdr:row>
      <xdr:rowOff>333375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13487400" y="38862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nF</a:t>
          </a:r>
        </a:p>
      </xdr:txBody>
    </xdr:sp>
    <xdr:clientData/>
  </xdr:twoCellAnchor>
  <xdr:oneCellAnchor>
    <xdr:from>
      <xdr:col>15</xdr:col>
      <xdr:colOff>295275</xdr:colOff>
      <xdr:row>12</xdr:row>
      <xdr:rowOff>228600</xdr:rowOff>
    </xdr:from>
    <xdr:ext cx="742950" cy="314325"/>
    <xdr:sp textlink="$J$23">
      <xdr:nvSpPr>
        <xdr:cNvPr id="15" name="Text Box 20"/>
        <xdr:cNvSpPr txBox="1">
          <a:spLocks noChangeArrowheads="1"/>
        </xdr:cNvSpPr>
      </xdr:nvSpPr>
      <xdr:spPr>
        <a:xfrm>
          <a:off x="13935075" y="4010025"/>
          <a:ext cx="742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e87c8f71-24e3-4a12-b498-c8b4ad27ef3d}" type="TxLink">
            <a: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93.44 </a:t>
          </a:fld>
        </a:p>
      </xdr:txBody>
    </xdr:sp>
    <xdr:clientData/>
  </xdr:oneCellAnchor>
  <xdr:twoCellAnchor>
    <xdr:from>
      <xdr:col>16</xdr:col>
      <xdr:colOff>457200</xdr:colOff>
      <xdr:row>12</xdr:row>
      <xdr:rowOff>238125</xdr:rowOff>
    </xdr:from>
    <xdr:to>
      <xdr:col>17</xdr:col>
      <xdr:colOff>533400</xdr:colOff>
      <xdr:row>13</xdr:row>
      <xdr:rowOff>257175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14782800" y="4019550"/>
          <a:ext cx="7620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k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欧姆</a:t>
          </a:r>
        </a:p>
      </xdr:txBody>
    </xdr:sp>
    <xdr:clientData/>
  </xdr:twoCellAnchor>
  <xdr:oneCellAnchor>
    <xdr:from>
      <xdr:col>27</xdr:col>
      <xdr:colOff>504825</xdr:colOff>
      <xdr:row>16</xdr:row>
      <xdr:rowOff>85725</xdr:rowOff>
    </xdr:from>
    <xdr:ext cx="781050" cy="590550"/>
    <xdr:sp textlink="J28">
      <xdr:nvSpPr>
        <xdr:cNvPr id="17" name="TextBox 1"/>
        <xdr:cNvSpPr txBox="1">
          <a:spLocks noChangeArrowheads="1"/>
        </xdr:cNvSpPr>
      </xdr:nvSpPr>
      <xdr:spPr>
        <a:xfrm>
          <a:off x="22374225" y="5200650"/>
          <a:ext cx="7810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dfb5f72-782d-49c2-9f34-58f2e3be5ef7}" type="TxLink">
            <a:rPr lang="en-US" cap="none" sz="1600" b="1" i="0" u="none" baseline="0">
              <a:solidFill>
                <a:srgbClr val="000000"/>
              </a:solidFill>
            </a:rPr>
            <a:t>517.32 </a:t>
          </a:fld>
        </a:p>
      </xdr:txBody>
    </xdr:sp>
    <xdr:clientData/>
  </xdr:oneCellAnchor>
  <xdr:oneCellAnchor>
    <xdr:from>
      <xdr:col>28</xdr:col>
      <xdr:colOff>419100</xdr:colOff>
      <xdr:row>16</xdr:row>
      <xdr:rowOff>47625</xdr:rowOff>
    </xdr:from>
    <xdr:ext cx="409575" cy="333375"/>
    <xdr:sp>
      <xdr:nvSpPr>
        <xdr:cNvPr id="18" name="TextBox 2"/>
        <xdr:cNvSpPr txBox="1">
          <a:spLocks noChangeArrowheads="1"/>
        </xdr:cNvSpPr>
      </xdr:nvSpPr>
      <xdr:spPr>
        <a:xfrm>
          <a:off x="22974300" y="5162550"/>
          <a:ext cx="409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pF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55" zoomScaleNormal="55" zoomScalePageLayoutView="0" workbookViewId="0" topLeftCell="A1">
      <selection activeCell="J22" sqref="J22"/>
    </sheetView>
  </sheetViews>
  <sheetFormatPr defaultColWidth="9.00390625" defaultRowHeight="14.25"/>
  <cols>
    <col min="1" max="1" width="30.125" style="0" customWidth="1"/>
    <col min="2" max="2" width="15.625" style="0" bestFit="1" customWidth="1"/>
    <col min="4" max="4" width="13.25390625" style="0" customWidth="1"/>
    <col min="5" max="5" width="11.875" style="0" customWidth="1"/>
    <col min="6" max="6" width="12.625" style="0" customWidth="1"/>
    <col min="8" max="8" width="15.625" style="0" customWidth="1"/>
    <col min="10" max="10" width="15.75390625" style="0" customWidth="1"/>
    <col min="12" max="12" width="7.625" style="0" customWidth="1"/>
    <col min="13" max="13" width="2.50390625" style="0" customWidth="1"/>
  </cols>
  <sheetData>
    <row r="1" spans="1:13" ht="61.5" customHeight="1" thickBot="1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8" ht="26.25" customHeight="1">
      <c r="A2" s="101" t="s">
        <v>37</v>
      </c>
      <c r="B2" s="102"/>
      <c r="C2" s="103"/>
      <c r="E2" s="65" t="s">
        <v>64</v>
      </c>
      <c r="F2" s="8"/>
      <c r="G2" s="3"/>
      <c r="H2" s="4"/>
      <c r="I2" s="16" t="s">
        <v>22</v>
      </c>
      <c r="J2" s="12"/>
      <c r="K2" s="3"/>
      <c r="L2" s="3"/>
      <c r="M2" s="4"/>
      <c r="R2" s="32"/>
    </row>
    <row r="3" spans="1:13" ht="26.25" customHeight="1" thickBot="1">
      <c r="A3" s="104"/>
      <c r="B3" s="105"/>
      <c r="C3" s="106"/>
      <c r="E3" s="19" t="s">
        <v>30</v>
      </c>
      <c r="F3" s="20">
        <v>100</v>
      </c>
      <c r="G3" s="21" t="s">
        <v>31</v>
      </c>
      <c r="H3" s="7"/>
      <c r="I3" s="107" t="s">
        <v>49</v>
      </c>
      <c r="J3" s="108"/>
      <c r="K3" s="6"/>
      <c r="L3" s="6"/>
      <c r="M3" s="7"/>
    </row>
    <row r="4" spans="1:13" ht="26.25" customHeight="1" thickBot="1">
      <c r="A4" s="64" t="s">
        <v>62</v>
      </c>
      <c r="B4" s="17">
        <v>15</v>
      </c>
      <c r="C4" s="18" t="s">
        <v>27</v>
      </c>
      <c r="E4" s="26" t="s">
        <v>32</v>
      </c>
      <c r="F4" s="35">
        <f>(B4/1.205-1)*100</f>
        <v>1144.8132780082985</v>
      </c>
      <c r="G4" s="27" t="s">
        <v>31</v>
      </c>
      <c r="H4" s="11"/>
      <c r="I4" s="109"/>
      <c r="J4" s="110"/>
      <c r="K4" s="110"/>
      <c r="L4" s="110"/>
      <c r="M4" s="111"/>
    </row>
    <row r="5" spans="1:13" ht="26.25" customHeight="1" thickBot="1">
      <c r="A5" s="64" t="s">
        <v>63</v>
      </c>
      <c r="B5" s="17">
        <v>1</v>
      </c>
      <c r="C5" s="18" t="s">
        <v>29</v>
      </c>
      <c r="E5" s="84" t="s">
        <v>40</v>
      </c>
      <c r="F5" s="85"/>
      <c r="G5" s="85"/>
      <c r="H5" s="86"/>
      <c r="I5" s="16" t="s">
        <v>23</v>
      </c>
      <c r="J5" s="8"/>
      <c r="K5" s="3"/>
      <c r="L5" s="3"/>
      <c r="M5" s="4"/>
    </row>
    <row r="6" spans="1:13" ht="26.25" customHeight="1" thickBot="1">
      <c r="A6" s="46" t="s">
        <v>38</v>
      </c>
      <c r="B6" s="45" t="s">
        <v>55</v>
      </c>
      <c r="C6" s="18" t="s">
        <v>39</v>
      </c>
      <c r="E6" s="16" t="s">
        <v>18</v>
      </c>
      <c r="F6" s="8"/>
      <c r="G6" s="3"/>
      <c r="H6" s="4"/>
      <c r="I6" s="51" t="s">
        <v>48</v>
      </c>
      <c r="J6" s="52"/>
      <c r="K6" s="6"/>
      <c r="L6" s="6"/>
      <c r="M6" s="7"/>
    </row>
    <row r="7" spans="1:14" ht="26.25" customHeight="1" thickBot="1">
      <c r="A7" s="46" t="s">
        <v>52</v>
      </c>
      <c r="B7" s="17">
        <v>12</v>
      </c>
      <c r="C7" s="18" t="s">
        <v>27</v>
      </c>
      <c r="E7" s="87" t="s">
        <v>42</v>
      </c>
      <c r="F7" s="91" t="s">
        <v>56</v>
      </c>
      <c r="G7" s="89" t="s">
        <v>41</v>
      </c>
      <c r="H7" s="90"/>
      <c r="I7" s="80"/>
      <c r="J7" s="81"/>
      <c r="K7" s="81"/>
      <c r="L7" s="81"/>
      <c r="M7" s="82"/>
      <c r="N7" s="54"/>
    </row>
    <row r="8" spans="1:13" ht="26.25" customHeight="1">
      <c r="A8" s="46" t="s">
        <v>53</v>
      </c>
      <c r="B8" s="17">
        <v>12</v>
      </c>
      <c r="C8" s="18" t="s">
        <v>27</v>
      </c>
      <c r="E8" s="88"/>
      <c r="F8" s="92"/>
      <c r="G8" s="89"/>
      <c r="H8" s="90"/>
      <c r="I8" s="16" t="s">
        <v>24</v>
      </c>
      <c r="J8" s="3"/>
      <c r="K8" s="3"/>
      <c r="L8" s="3"/>
      <c r="M8" s="4"/>
    </row>
    <row r="9" spans="1:13" ht="26.25" customHeight="1" thickBot="1">
      <c r="A9" s="46" t="s">
        <v>54</v>
      </c>
      <c r="B9" s="17">
        <v>12</v>
      </c>
      <c r="C9" s="18" t="s">
        <v>27</v>
      </c>
      <c r="E9" s="58" t="s">
        <v>0</v>
      </c>
      <c r="F9" s="6">
        <f>1-(B7/(B4+0.35))</f>
        <v>0.21824104234527686</v>
      </c>
      <c r="G9" s="6"/>
      <c r="H9" s="7"/>
      <c r="I9" s="55" t="s">
        <v>50</v>
      </c>
      <c r="J9" s="56">
        <f>1000000/(330000*((0.15/B5)-(0.05/(1-F10))))</f>
        <v>35.219018269865735</v>
      </c>
      <c r="K9" s="57" t="s">
        <v>51</v>
      </c>
      <c r="L9" s="10"/>
      <c r="M9" s="11"/>
    </row>
    <row r="10" spans="1:8" ht="26.25" customHeight="1" hidden="1" thickBot="1">
      <c r="A10" s="93" t="s">
        <v>28</v>
      </c>
      <c r="B10" s="94"/>
      <c r="C10" s="18"/>
      <c r="E10" s="5" t="s">
        <v>9</v>
      </c>
      <c r="F10" s="6">
        <f>1-(B9/(B4+0.35))</f>
        <v>0.21824104234527686</v>
      </c>
      <c r="G10" s="6"/>
      <c r="H10" s="7"/>
    </row>
    <row r="11" spans="1:8" ht="26.25" customHeight="1" hidden="1" thickBot="1">
      <c r="A11" s="46" t="s">
        <v>15</v>
      </c>
      <c r="B11" s="45"/>
      <c r="C11" s="18"/>
      <c r="E11" s="15" t="s">
        <v>10</v>
      </c>
      <c r="F11" s="10">
        <f>1-(B8/(B4+0.35))</f>
        <v>0.21824104234527686</v>
      </c>
      <c r="G11" s="10"/>
      <c r="H11" s="11"/>
    </row>
    <row r="12" spans="1:13" ht="26.25" customHeight="1" thickBot="1">
      <c r="A12" s="98" t="s">
        <v>28</v>
      </c>
      <c r="B12" s="99"/>
      <c r="C12" s="100"/>
      <c r="E12" s="80"/>
      <c r="F12" s="81"/>
      <c r="G12" s="81"/>
      <c r="H12" s="81"/>
      <c r="I12" s="80"/>
      <c r="J12" s="81"/>
      <c r="K12" s="81"/>
      <c r="L12" s="81"/>
      <c r="M12" s="82"/>
    </row>
    <row r="13" spans="1:13" ht="26.25" customHeight="1" thickBot="1">
      <c r="A13" s="95" t="s">
        <v>57</v>
      </c>
      <c r="B13" s="96"/>
      <c r="C13" s="97"/>
      <c r="E13" s="16" t="s">
        <v>19</v>
      </c>
      <c r="F13" s="8"/>
      <c r="G13" s="3"/>
      <c r="H13" s="3"/>
      <c r="I13" s="16" t="s">
        <v>25</v>
      </c>
      <c r="J13" s="3"/>
      <c r="K13" s="3"/>
      <c r="L13" s="3"/>
      <c r="M13" s="4"/>
    </row>
    <row r="14" spans="1:13" ht="26.25" customHeight="1">
      <c r="A14" s="39"/>
      <c r="B14" s="40"/>
      <c r="E14" s="48" t="s">
        <v>43</v>
      </c>
      <c r="F14" s="47">
        <f>1.8*(B5/(1-F10))</f>
        <v>2.3024999999999998</v>
      </c>
      <c r="G14" s="47" t="s">
        <v>44</v>
      </c>
      <c r="H14" s="6"/>
      <c r="I14" s="112" t="s">
        <v>47</v>
      </c>
      <c r="J14" s="113"/>
      <c r="K14" s="113"/>
      <c r="L14" s="6"/>
      <c r="M14" s="7"/>
    </row>
    <row r="15" spans="1:13" ht="26.25" customHeight="1" thickBot="1">
      <c r="A15" s="39"/>
      <c r="B15" s="40"/>
      <c r="E15" s="49" t="s">
        <v>45</v>
      </c>
      <c r="F15" s="50">
        <f>(B5/(1-F10))</f>
        <v>1.2791666666666666</v>
      </c>
      <c r="G15" s="50" t="s">
        <v>44</v>
      </c>
      <c r="H15" s="53"/>
      <c r="I15" s="114"/>
      <c r="J15" s="115"/>
      <c r="K15" s="115"/>
      <c r="L15" s="10"/>
      <c r="M15" s="11"/>
    </row>
    <row r="16" spans="1:13" ht="26.25" customHeight="1" thickBot="1">
      <c r="A16" s="39"/>
      <c r="B16" s="41"/>
      <c r="E16" s="80"/>
      <c r="F16" s="81"/>
      <c r="G16" s="81"/>
      <c r="H16" s="82"/>
      <c r="I16" s="80"/>
      <c r="J16" s="81"/>
      <c r="K16" s="81"/>
      <c r="L16" s="81"/>
      <c r="M16" s="82"/>
    </row>
    <row r="17" spans="1:13" ht="26.25" customHeight="1">
      <c r="A17" s="39"/>
      <c r="B17" s="41"/>
      <c r="E17" s="16" t="s">
        <v>20</v>
      </c>
      <c r="F17" s="8"/>
      <c r="G17" s="3"/>
      <c r="H17" s="4"/>
      <c r="I17" s="16" t="s">
        <v>26</v>
      </c>
      <c r="J17" s="3"/>
      <c r="K17" s="3"/>
      <c r="L17" s="3"/>
      <c r="M17" s="4"/>
    </row>
    <row r="18" spans="1:13" ht="26.25" customHeight="1">
      <c r="A18" s="39"/>
      <c r="B18" s="41"/>
      <c r="E18" s="5" t="s">
        <v>11</v>
      </c>
      <c r="F18" s="9">
        <f>0.3*(B5/(1-F11))</f>
        <v>0.38375</v>
      </c>
      <c r="G18" s="6"/>
      <c r="H18" s="7"/>
      <c r="I18" s="5" t="s">
        <v>13</v>
      </c>
      <c r="J18" s="6">
        <f>B4/B5</f>
        <v>15</v>
      </c>
      <c r="K18" s="6" t="s">
        <v>12</v>
      </c>
      <c r="L18" s="6"/>
      <c r="M18" s="7"/>
    </row>
    <row r="19" spans="5:13" ht="26.25" customHeight="1" thickBot="1">
      <c r="E19" s="28" t="s">
        <v>16</v>
      </c>
      <c r="F19" s="36">
        <f>((B8*F11)/(330000*F18))*1000000</f>
        <v>20.6802290644029</v>
      </c>
      <c r="G19" s="29" t="s">
        <v>17</v>
      </c>
      <c r="H19" s="11" t="s">
        <v>36</v>
      </c>
      <c r="I19" s="5" t="s">
        <v>5</v>
      </c>
      <c r="J19" s="6">
        <f>2/(J18*0.0001)</f>
        <v>1333.3333333333333</v>
      </c>
      <c r="K19" s="6"/>
      <c r="L19" s="6"/>
      <c r="M19" s="7"/>
    </row>
    <row r="20" spans="5:13" ht="26.25" customHeight="1" thickBot="1">
      <c r="E20" s="42"/>
      <c r="F20" s="43"/>
      <c r="G20" s="43"/>
      <c r="H20" s="44"/>
      <c r="I20" s="5" t="s">
        <v>6</v>
      </c>
      <c r="J20" s="6">
        <f>1/(0.1*0.0001)</f>
        <v>99999.99999999999</v>
      </c>
      <c r="K20" s="6"/>
      <c r="L20" s="6"/>
      <c r="M20" s="7"/>
    </row>
    <row r="21" spans="5:13" ht="26.25" customHeight="1">
      <c r="E21" s="65" t="s">
        <v>66</v>
      </c>
      <c r="F21" s="12"/>
      <c r="G21" s="3"/>
      <c r="H21" s="4"/>
      <c r="I21" s="5" t="s">
        <v>7</v>
      </c>
      <c r="J21" s="6">
        <f>(J18*(1-F10)*(1-F10))/(F19*0.000001)</f>
        <v>443283.58208955225</v>
      </c>
      <c r="K21" s="13"/>
      <c r="L21" s="13"/>
      <c r="M21" s="7"/>
    </row>
    <row r="22" spans="5:13" ht="26.25" customHeight="1">
      <c r="E22" s="66" t="s">
        <v>67</v>
      </c>
      <c r="F22" s="33">
        <f>0.8*(1-F10)/(10*B5)</f>
        <v>0.06254071661237785</v>
      </c>
      <c r="G22" s="22" t="s">
        <v>33</v>
      </c>
      <c r="H22" s="7"/>
      <c r="I22" s="5" t="s">
        <v>8</v>
      </c>
      <c r="J22" s="73" t="str">
        <f>IF(J45&gt;=30000,"30000",J45)</f>
        <v>30000</v>
      </c>
      <c r="K22" s="13"/>
      <c r="L22" s="13"/>
      <c r="M22" s="7"/>
    </row>
    <row r="23" spans="5:13" ht="26.25" customHeight="1">
      <c r="E23" s="67" t="s">
        <v>68</v>
      </c>
      <c r="F23" s="34">
        <f>(0.8*0.11*F19)/(B4+0.3-B9)</f>
        <v>0.551472775050744</v>
      </c>
      <c r="G23" s="23" t="s">
        <v>33</v>
      </c>
      <c r="H23" s="7"/>
      <c r="I23" s="30" t="s">
        <v>1</v>
      </c>
      <c r="J23" s="38">
        <f>(276.6*B4*SQRT(((J22*J22)/(J19*J19))+1))*0.001</f>
        <v>93.44465451404912</v>
      </c>
      <c r="K23" s="24" t="s">
        <v>21</v>
      </c>
      <c r="L23" s="13" t="s">
        <v>34</v>
      </c>
      <c r="M23" s="7"/>
    </row>
    <row r="24" spans="5:13" ht="26.25" customHeight="1">
      <c r="E24" s="74" t="s">
        <v>46</v>
      </c>
      <c r="F24" s="75"/>
      <c r="G24" s="75"/>
      <c r="H24" s="76"/>
      <c r="I24" s="30" t="s">
        <v>2</v>
      </c>
      <c r="J24" s="38">
        <f>(1/(J23*1000*J19))*1000000000</f>
        <v>8.026141290802673</v>
      </c>
      <c r="K24" s="24" t="s">
        <v>4</v>
      </c>
      <c r="L24" s="13" t="s">
        <v>35</v>
      </c>
      <c r="M24" s="7"/>
    </row>
    <row r="25" spans="5:13" ht="26.25" customHeight="1" thickBot="1">
      <c r="E25" s="77"/>
      <c r="F25" s="78"/>
      <c r="G25" s="78"/>
      <c r="H25" s="79"/>
      <c r="I25" s="31" t="s">
        <v>3</v>
      </c>
      <c r="J25" s="37">
        <f>(1/(J23*1000*J20))*1000000000000</f>
        <v>107.0152172107023</v>
      </c>
      <c r="K25" s="25" t="s">
        <v>14</v>
      </c>
      <c r="L25" s="14" t="s">
        <v>35</v>
      </c>
      <c r="M25" s="11"/>
    </row>
    <row r="26" spans="5:13" ht="19.5" customHeight="1" thickBot="1">
      <c r="E26" s="59"/>
      <c r="F26" s="60"/>
      <c r="G26" s="60"/>
      <c r="H26" s="60"/>
      <c r="I26" s="3"/>
      <c r="J26" s="3"/>
      <c r="K26" s="3"/>
      <c r="L26" s="3"/>
      <c r="M26" s="4"/>
    </row>
    <row r="27" spans="2:13" ht="34.5" customHeight="1">
      <c r="B27" s="70"/>
      <c r="E27" s="65" t="s">
        <v>65</v>
      </c>
      <c r="F27" s="60"/>
      <c r="G27" s="60"/>
      <c r="H27" s="68"/>
      <c r="I27" s="16" t="s">
        <v>59</v>
      </c>
      <c r="J27" s="3"/>
      <c r="K27" s="3"/>
      <c r="L27" s="3"/>
      <c r="M27" s="4"/>
    </row>
    <row r="28" spans="5:13" ht="32.25" customHeight="1" thickBot="1">
      <c r="E28" s="71" t="s">
        <v>69</v>
      </c>
      <c r="F28" s="72">
        <f>0.12/B5</f>
        <v>0.12</v>
      </c>
      <c r="G28" s="72" t="s">
        <v>70</v>
      </c>
      <c r="H28" s="69"/>
      <c r="I28" s="61" t="s">
        <v>60</v>
      </c>
      <c r="J28" s="63">
        <f>(5*3.14/(330000*((F3*F4*1000)/(F3+F4))))*1000000000000</f>
        <v>517.3152327918548</v>
      </c>
      <c r="K28" s="62" t="s">
        <v>14</v>
      </c>
      <c r="L28" s="10" t="s">
        <v>61</v>
      </c>
      <c r="M28" s="11"/>
    </row>
    <row r="29" spans="5:8" ht="19.5" customHeight="1">
      <c r="E29" s="1"/>
      <c r="F29" s="1"/>
      <c r="G29" s="1"/>
      <c r="H29" s="1"/>
    </row>
    <row r="30" spans="5:8" ht="19.5" customHeight="1">
      <c r="E30" s="1"/>
      <c r="F30" s="1"/>
      <c r="G30" s="1"/>
      <c r="H30" s="1"/>
    </row>
    <row r="31" spans="5:8" ht="19.5" customHeight="1">
      <c r="E31" s="1"/>
      <c r="F31" s="1"/>
      <c r="G31" s="1"/>
      <c r="H31" s="1"/>
    </row>
    <row r="32" spans="5:8" ht="19.5" customHeight="1">
      <c r="E32" s="1"/>
      <c r="F32" s="1"/>
      <c r="G32" s="1"/>
      <c r="H32" s="1"/>
    </row>
    <row r="33" spans="5:8" ht="19.5" customHeight="1">
      <c r="E33" s="1"/>
      <c r="F33" s="1"/>
      <c r="G33" s="1"/>
      <c r="H33" s="1"/>
    </row>
    <row r="34" spans="5:8" ht="19.5" customHeight="1">
      <c r="E34" s="1"/>
      <c r="F34" s="1"/>
      <c r="G34" s="1"/>
      <c r="H34" s="1"/>
    </row>
    <row r="35" spans="5:8" ht="19.5" customHeight="1">
      <c r="E35" s="1"/>
      <c r="F35" s="1"/>
      <c r="G35" s="1"/>
      <c r="H35" s="1"/>
    </row>
    <row r="36" spans="5:8" ht="19.5" customHeight="1">
      <c r="E36" s="1"/>
      <c r="F36" s="1"/>
      <c r="G36" s="1"/>
      <c r="H36" s="1"/>
    </row>
    <row r="37" spans="5:8" ht="19.5" customHeight="1">
      <c r="E37" s="1"/>
      <c r="F37" s="1"/>
      <c r="G37" s="1"/>
      <c r="H37" s="1"/>
    </row>
    <row r="38" spans="5:8" ht="19.5" customHeight="1">
      <c r="E38" s="1"/>
      <c r="F38" s="1"/>
      <c r="G38" s="1"/>
      <c r="H38" s="1"/>
    </row>
    <row r="39" spans="5:8" ht="19.5" customHeight="1">
      <c r="E39" s="1"/>
      <c r="F39" s="1"/>
      <c r="G39" s="1"/>
      <c r="H39" s="1"/>
    </row>
    <row r="40" spans="5:8" ht="19.5" customHeight="1">
      <c r="E40" s="1"/>
      <c r="F40" s="1"/>
      <c r="G40" s="1"/>
      <c r="H40" s="1"/>
    </row>
    <row r="41" spans="5:8" ht="19.5" customHeight="1">
      <c r="E41" s="1"/>
      <c r="F41" s="1"/>
      <c r="G41" s="1"/>
      <c r="H41" s="1"/>
    </row>
    <row r="42" spans="5:8" ht="19.5" customHeight="1">
      <c r="E42" s="1"/>
      <c r="F42" s="1"/>
      <c r="G42" s="1"/>
      <c r="H42" s="1"/>
    </row>
    <row r="43" spans="5:8" ht="19.5" customHeight="1">
      <c r="E43" s="1"/>
      <c r="F43" s="1"/>
      <c r="G43" s="1"/>
      <c r="H43" s="1"/>
    </row>
    <row r="44" spans="5:8" ht="19.5" customHeight="1">
      <c r="E44" s="1"/>
      <c r="F44" s="1"/>
      <c r="G44" s="1"/>
      <c r="H44" s="1"/>
    </row>
    <row r="45" spans="5:10" ht="19.5" customHeight="1">
      <c r="E45" s="1"/>
      <c r="F45" s="1"/>
      <c r="G45" s="1"/>
      <c r="H45" s="1"/>
      <c r="J45">
        <f>0.35*J21</f>
        <v>155149.25373134328</v>
      </c>
    </row>
    <row r="46" spans="5:8" ht="19.5" customHeight="1">
      <c r="E46" s="1"/>
      <c r="F46" s="1"/>
      <c r="G46" s="1"/>
      <c r="H46" s="1"/>
    </row>
    <row r="47" spans="5:8" ht="19.5" customHeight="1">
      <c r="E47" s="1"/>
      <c r="F47" s="1"/>
      <c r="G47" s="1"/>
      <c r="H47" s="1"/>
    </row>
    <row r="48" spans="3:8" ht="19.5" customHeight="1">
      <c r="C48" s="1"/>
      <c r="D48" s="1"/>
      <c r="E48" s="1"/>
      <c r="F48" s="1"/>
      <c r="G48" s="1"/>
      <c r="H48" s="1"/>
    </row>
    <row r="49" spans="3:8" ht="19.5" customHeight="1">
      <c r="C49" s="1"/>
      <c r="D49" s="1"/>
      <c r="E49" s="1"/>
      <c r="F49" s="1"/>
      <c r="G49" s="1"/>
      <c r="H49" s="1"/>
    </row>
    <row r="50" spans="3:8" ht="19.5" customHeight="1">
      <c r="C50" s="1"/>
      <c r="D50" s="1"/>
      <c r="E50" s="1"/>
      <c r="F50" s="1"/>
      <c r="G50" s="1"/>
      <c r="H50" s="1"/>
    </row>
    <row r="51" spans="1:8" ht="19.5" customHeight="1">
      <c r="A51" s="1"/>
      <c r="B51" s="2"/>
      <c r="C51" s="1"/>
      <c r="D51" s="1"/>
      <c r="E51" s="1"/>
      <c r="F51" s="1"/>
      <c r="G51" s="1"/>
      <c r="H51" s="1"/>
    </row>
    <row r="52" spans="1:8" ht="18" customHeight="1">
      <c r="A52" s="1"/>
      <c r="B52" s="2"/>
      <c r="C52" s="1"/>
      <c r="D52" s="1"/>
      <c r="E52" s="1"/>
      <c r="F52" s="1"/>
      <c r="G52" s="1"/>
      <c r="H52" s="1"/>
    </row>
    <row r="53" spans="1:8" ht="15.75" customHeight="1">
      <c r="A53" s="1"/>
      <c r="B53" s="2"/>
      <c r="C53" s="1"/>
      <c r="D53" s="1"/>
      <c r="E53" s="1"/>
      <c r="F53" s="1"/>
      <c r="G53" s="1"/>
      <c r="H53" s="1"/>
    </row>
  </sheetData>
  <sheetProtection/>
  <mergeCells count="18">
    <mergeCell ref="A13:C13"/>
    <mergeCell ref="A12:C12"/>
    <mergeCell ref="A2:C3"/>
    <mergeCell ref="I3:J3"/>
    <mergeCell ref="I4:M4"/>
    <mergeCell ref="I14:K15"/>
    <mergeCell ref="I12:M12"/>
    <mergeCell ref="I7:M7"/>
    <mergeCell ref="E24:H25"/>
    <mergeCell ref="I16:M16"/>
    <mergeCell ref="E16:H16"/>
    <mergeCell ref="A1:M1"/>
    <mergeCell ref="E5:H5"/>
    <mergeCell ref="E12:H12"/>
    <mergeCell ref="E7:E8"/>
    <mergeCell ref="G7:H8"/>
    <mergeCell ref="F7:F8"/>
    <mergeCell ref="A10:B10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2019-09-24T06:11:58Z</dcterms:modified>
  <cp:category/>
  <cp:version/>
  <cp:contentType/>
  <cp:contentStatus/>
</cp:coreProperties>
</file>